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o-pro_prog_abitare\co-progettazione\Pubblicazioni su pagina Avviso\"/>
    </mc:Choice>
  </mc:AlternateContent>
  <bookViews>
    <workbookView xWindow="28680" yWindow="-120" windowWidth="38640" windowHeight="21120" tabRatio="704"/>
  </bookViews>
  <sheets>
    <sheet name="Pannello di controll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O70" i="1"/>
  <c r="O69" i="1"/>
  <c r="O67" i="1"/>
  <c r="O66" i="1"/>
  <c r="O62" i="1"/>
  <c r="D58" i="1"/>
  <c r="O35" i="1"/>
  <c r="O34" i="1"/>
  <c r="O12" i="1"/>
  <c r="O11" i="1"/>
  <c r="O9" i="1"/>
  <c r="M9" i="1"/>
  <c r="N9" i="1"/>
  <c r="D15" i="1"/>
  <c r="E15" i="1"/>
  <c r="D16" i="1"/>
  <c r="H55" i="1" l="1"/>
  <c r="M14" i="1" l="1"/>
  <c r="N14" i="1"/>
  <c r="H41" i="1" l="1"/>
  <c r="H42" i="1" s="1"/>
  <c r="H43" i="1" s="1"/>
  <c r="H45" i="1"/>
  <c r="H46" i="1"/>
  <c r="H47" i="1"/>
  <c r="H48" i="1"/>
  <c r="H49" i="1"/>
  <c r="H50" i="1"/>
  <c r="H52" i="1"/>
  <c r="H53" i="1"/>
  <c r="H54" i="1"/>
  <c r="H56" i="1"/>
  <c r="H57" i="1"/>
  <c r="H58" i="1"/>
  <c r="H15" i="1"/>
  <c r="I15" i="1"/>
  <c r="J15" i="1"/>
  <c r="K15" i="1"/>
  <c r="L15" i="1"/>
  <c r="H16" i="1"/>
  <c r="I16" i="1"/>
  <c r="J16" i="1"/>
  <c r="K16" i="1"/>
  <c r="L16" i="1"/>
  <c r="H51" i="1" l="1"/>
  <c r="H44" i="1"/>
  <c r="O10" i="1"/>
  <c r="H9" i="1" l="1"/>
  <c r="I9" i="1"/>
  <c r="L9" i="1"/>
  <c r="D9" i="1"/>
  <c r="E9" i="1"/>
  <c r="F9" i="1"/>
  <c r="G9" i="1"/>
  <c r="K9" i="1"/>
  <c r="J9" i="1"/>
  <c r="B57" i="1" l="1"/>
  <c r="N40" i="1"/>
  <c r="M40" i="1"/>
  <c r="L40" i="1"/>
  <c r="J40" i="1"/>
  <c r="I40" i="1"/>
  <c r="H40" i="1"/>
  <c r="G40" i="1"/>
  <c r="F40" i="1"/>
  <c r="E40" i="1"/>
  <c r="D40" i="1"/>
  <c r="F16" i="1" l="1"/>
  <c r="G16" i="1"/>
  <c r="F15" i="1"/>
  <c r="G15" i="1"/>
  <c r="N15" i="1" l="1"/>
  <c r="M15" i="1"/>
  <c r="E16" i="1" l="1"/>
  <c r="O63" i="1" l="1"/>
  <c r="D41" i="1"/>
  <c r="D42" i="1" s="1"/>
  <c r="E41" i="1"/>
  <c r="F41" i="1"/>
  <c r="G41" i="1"/>
  <c r="I41" i="1"/>
  <c r="I42" i="1" s="1"/>
  <c r="J41" i="1"/>
  <c r="J42" i="1" s="1"/>
  <c r="K41" i="1"/>
  <c r="K42" i="1" s="1"/>
  <c r="L41" i="1"/>
  <c r="L42" i="1" s="1"/>
  <c r="M41" i="1"/>
  <c r="M42" i="1" s="1"/>
  <c r="N41" i="1"/>
  <c r="N42" i="1" s="1"/>
  <c r="D45" i="1"/>
  <c r="E45" i="1"/>
  <c r="F45" i="1"/>
  <c r="G45" i="1"/>
  <c r="I45" i="1"/>
  <c r="J45" i="1"/>
  <c r="K45" i="1"/>
  <c r="L45" i="1"/>
  <c r="M45" i="1"/>
  <c r="N45" i="1"/>
  <c r="D46" i="1"/>
  <c r="E46" i="1"/>
  <c r="F46" i="1"/>
  <c r="G46" i="1"/>
  <c r="I46" i="1"/>
  <c r="J46" i="1"/>
  <c r="K46" i="1"/>
  <c r="L46" i="1"/>
  <c r="M46" i="1"/>
  <c r="N46" i="1"/>
  <c r="D47" i="1"/>
  <c r="E47" i="1"/>
  <c r="F47" i="1"/>
  <c r="G47" i="1"/>
  <c r="I47" i="1"/>
  <c r="J47" i="1"/>
  <c r="K47" i="1"/>
  <c r="L47" i="1"/>
  <c r="M47" i="1"/>
  <c r="N47" i="1"/>
  <c r="D48" i="1"/>
  <c r="E48" i="1"/>
  <c r="F48" i="1"/>
  <c r="G48" i="1"/>
  <c r="I48" i="1"/>
  <c r="J48" i="1"/>
  <c r="K48" i="1"/>
  <c r="L48" i="1"/>
  <c r="M48" i="1"/>
  <c r="N48" i="1"/>
  <c r="D49" i="1"/>
  <c r="E49" i="1"/>
  <c r="F49" i="1"/>
  <c r="G49" i="1"/>
  <c r="I49" i="1"/>
  <c r="J49" i="1"/>
  <c r="K49" i="1"/>
  <c r="L49" i="1"/>
  <c r="M49" i="1"/>
  <c r="N49" i="1"/>
  <c r="D50" i="1"/>
  <c r="E50" i="1"/>
  <c r="F50" i="1"/>
  <c r="G50" i="1"/>
  <c r="I50" i="1"/>
  <c r="J50" i="1"/>
  <c r="K50" i="1"/>
  <c r="L50" i="1"/>
  <c r="M50" i="1"/>
  <c r="N50" i="1"/>
  <c r="D52" i="1"/>
  <c r="E52" i="1"/>
  <c r="F52" i="1"/>
  <c r="G52" i="1"/>
  <c r="I52" i="1"/>
  <c r="J52" i="1"/>
  <c r="K52" i="1"/>
  <c r="L52" i="1"/>
  <c r="M52" i="1"/>
  <c r="N52" i="1"/>
  <c r="D53" i="1"/>
  <c r="E53" i="1"/>
  <c r="F53" i="1"/>
  <c r="G53" i="1"/>
  <c r="I53" i="1"/>
  <c r="J53" i="1"/>
  <c r="K53" i="1"/>
  <c r="L53" i="1"/>
  <c r="M53" i="1"/>
  <c r="N53" i="1"/>
  <c r="D54" i="1"/>
  <c r="E54" i="1"/>
  <c r="F54" i="1"/>
  <c r="G54" i="1"/>
  <c r="I54" i="1"/>
  <c r="J54" i="1"/>
  <c r="K54" i="1"/>
  <c r="L54" i="1"/>
  <c r="M54" i="1"/>
  <c r="N54" i="1"/>
  <c r="D55" i="1"/>
  <c r="E55" i="1"/>
  <c r="F55" i="1"/>
  <c r="G55" i="1"/>
  <c r="I55" i="1"/>
  <c r="J55" i="1"/>
  <c r="K55" i="1"/>
  <c r="L55" i="1"/>
  <c r="M55" i="1"/>
  <c r="N55" i="1"/>
  <c r="D56" i="1"/>
  <c r="E56" i="1"/>
  <c r="F56" i="1"/>
  <c r="G56" i="1"/>
  <c r="I56" i="1"/>
  <c r="J56" i="1"/>
  <c r="K56" i="1"/>
  <c r="L56" i="1"/>
  <c r="M56" i="1"/>
  <c r="N56" i="1"/>
  <c r="D57" i="1"/>
  <c r="E57" i="1"/>
  <c r="F57" i="1"/>
  <c r="G57" i="1"/>
  <c r="I57" i="1"/>
  <c r="J57" i="1"/>
  <c r="K57" i="1"/>
  <c r="L57" i="1"/>
  <c r="M57" i="1"/>
  <c r="N57" i="1"/>
  <c r="E58" i="1"/>
  <c r="F58" i="1"/>
  <c r="G58" i="1"/>
  <c r="I58" i="1"/>
  <c r="J58" i="1"/>
  <c r="K58" i="1"/>
  <c r="L58" i="1"/>
  <c r="M58" i="1"/>
  <c r="N58" i="1"/>
  <c r="K43" i="1" l="1"/>
  <c r="O58" i="1"/>
  <c r="L43" i="1"/>
  <c r="K51" i="1"/>
  <c r="D44" i="1"/>
  <c r="F51" i="1"/>
  <c r="M43" i="1"/>
  <c r="N43" i="1"/>
  <c r="D51" i="1"/>
  <c r="N51" i="1"/>
  <c r="F44" i="1"/>
  <c r="N44" i="1"/>
  <c r="K44" i="1"/>
  <c r="M51" i="1"/>
  <c r="M44" i="1"/>
  <c r="D43" i="1"/>
  <c r="O55" i="1"/>
  <c r="J51" i="1"/>
  <c r="O48" i="1"/>
  <c r="J44" i="1"/>
  <c r="G42" i="1"/>
  <c r="G43" i="1" s="1"/>
  <c r="I51" i="1"/>
  <c r="I44" i="1"/>
  <c r="G51" i="1"/>
  <c r="G44" i="1"/>
  <c r="O54" i="1"/>
  <c r="O57" i="1"/>
  <c r="O50" i="1"/>
  <c r="E51" i="1"/>
  <c r="O47" i="1"/>
  <c r="J43" i="1"/>
  <c r="I43" i="1"/>
  <c r="O56" i="1"/>
  <c r="O49" i="1"/>
  <c r="E44" i="1"/>
  <c r="O53" i="1"/>
  <c r="O46" i="1"/>
  <c r="L51" i="1"/>
  <c r="O52" i="1"/>
  <c r="L44" i="1"/>
  <c r="O45" i="1"/>
  <c r="F42" i="1"/>
  <c r="F43" i="1" s="1"/>
  <c r="E42" i="1"/>
  <c r="O41" i="1"/>
  <c r="K59" i="1" l="1"/>
  <c r="K60" i="1" s="1"/>
  <c r="M59" i="1"/>
  <c r="M60" i="1" s="1"/>
  <c r="J59" i="1"/>
  <c r="J60" i="1" s="1"/>
  <c r="N59" i="1"/>
  <c r="N60" i="1" s="1"/>
  <c r="D59" i="1"/>
  <c r="D60" i="1" s="1"/>
  <c r="H59" i="1"/>
  <c r="H60" i="1" s="1"/>
  <c r="O42" i="1"/>
  <c r="O43" i="1" s="1"/>
  <c r="I59" i="1"/>
  <c r="I60" i="1" s="1"/>
  <c r="G59" i="1"/>
  <c r="G60" i="1" s="1"/>
  <c r="F59" i="1"/>
  <c r="F60" i="1" s="1"/>
  <c r="L59" i="1"/>
  <c r="L60" i="1" s="1"/>
  <c r="O51" i="1"/>
  <c r="O44" i="1"/>
  <c r="E43" i="1"/>
  <c r="E59" i="1" s="1"/>
  <c r="E60" i="1" s="1"/>
  <c r="O59" i="1" l="1"/>
  <c r="O60" i="1" l="1"/>
</calcChain>
</file>

<file path=xl/sharedStrings.xml><?xml version="1.0" encoding="utf-8"?>
<sst xmlns="http://schemas.openxmlformats.org/spreadsheetml/2006/main" count="131" uniqueCount="90">
  <si>
    <t>Ricavi</t>
  </si>
  <si>
    <t>U. di misura</t>
  </si>
  <si>
    <t>Cat. 1</t>
  </si>
  <si>
    <t>Cat. 2</t>
  </si>
  <si>
    <t>Cat. 3</t>
  </si>
  <si>
    <t>Cat. 4</t>
  </si>
  <si>
    <t>Cat. 5</t>
  </si>
  <si>
    <t>Cat. 6</t>
  </si>
  <si>
    <t>Tipologia appartamenti</t>
  </si>
  <si>
    <t>Nome</t>
  </si>
  <si>
    <t>Mq appartamento</t>
  </si>
  <si>
    <t>mqSL</t>
  </si>
  <si>
    <t>Cat. 7</t>
  </si>
  <si>
    <t>Cat. 8</t>
  </si>
  <si>
    <t>Cat. 9</t>
  </si>
  <si>
    <t>Cat. 10</t>
  </si>
  <si>
    <t>% appartamenti sul totale</t>
  </si>
  <si>
    <t>Numero appartamenti</t>
  </si>
  <si>
    <t>NEO 18 Sperimentali</t>
  </si>
  <si>
    <t>TOTALE</t>
  </si>
  <si>
    <t>%</t>
  </si>
  <si>
    <t>Cat. 11</t>
  </si>
  <si>
    <t>Posti letto per appartamento</t>
  </si>
  <si>
    <t>p.l./app.to</t>
  </si>
  <si>
    <t>Consistenze, alloggi e posti letto</t>
  </si>
  <si>
    <t>Pannello di controllo</t>
  </si>
  <si>
    <t xml:space="preserve">Tariffa </t>
  </si>
  <si>
    <t>€/app.to/anno</t>
  </si>
  <si>
    <t>€/p.l./anno</t>
  </si>
  <si>
    <t>€/mq/anno</t>
  </si>
  <si>
    <t>Sfitto</t>
  </si>
  <si>
    <t>Educatore</t>
  </si>
  <si>
    <t>Coordinatore tecnico</t>
  </si>
  <si>
    <t>Personale specialistico</t>
  </si>
  <si>
    <t>Reperibilità (nott. + weekend)</t>
  </si>
  <si>
    <t>Formazione educatore</t>
  </si>
  <si>
    <t>Costi (Personale)</t>
  </si>
  <si>
    <t>Costi immobiliari</t>
  </si>
  <si>
    <t>Utenze</t>
  </si>
  <si>
    <t>Manutenzioni</t>
  </si>
  <si>
    <t>Assicurazioni</t>
  </si>
  <si>
    <t>Spese generali</t>
  </si>
  <si>
    <t>n.</t>
  </si>
  <si>
    <t>Conto economico</t>
  </si>
  <si>
    <t>€'000</t>
  </si>
  <si>
    <t>Ricavo</t>
  </si>
  <si>
    <t>Costo educatori</t>
  </si>
  <si>
    <t>Cordinatore tecnico</t>
  </si>
  <si>
    <t>Reperibilità</t>
  </si>
  <si>
    <t>Spese Generali</t>
  </si>
  <si>
    <t>Spese di gestione diretta</t>
  </si>
  <si>
    <t>Spese condominiali</t>
  </si>
  <si>
    <t>Costo arredi</t>
  </si>
  <si>
    <t>€/app.to</t>
  </si>
  <si>
    <t>Ammortamenti arredi</t>
  </si>
  <si>
    <t>Property management</t>
  </si>
  <si>
    <t>Investiementi</t>
  </si>
  <si>
    <t>Costi progettazione</t>
  </si>
  <si>
    <t>€/mq</t>
  </si>
  <si>
    <t>Quota di ricostruzione del fondo Fissa</t>
  </si>
  <si>
    <t>Area Welfare</t>
  </si>
  <si>
    <t>Housing Sociale</t>
  </si>
  <si>
    <t>Ammortamenti progettazione</t>
  </si>
  <si>
    <t>Ricavi totali</t>
  </si>
  <si>
    <t xml:space="preserve">Costo personale </t>
  </si>
  <si>
    <t>Costo immobiliare</t>
  </si>
  <si>
    <t>Ammortamenti</t>
  </si>
  <si>
    <t>% Ricavi totali</t>
  </si>
  <si>
    <t xml:space="preserve">Reddito operativo </t>
  </si>
  <si>
    <t xml:space="preserve">Margine operativo </t>
  </si>
  <si>
    <t>Contributo di co-finanziamento</t>
  </si>
  <si>
    <t>Altri costi (finanziari e imposte)</t>
  </si>
  <si>
    <t>Risultato Netto</t>
  </si>
  <si>
    <t>Canone calmierato</t>
  </si>
  <si>
    <t>Canone calmierato ridotto</t>
  </si>
  <si>
    <t>RST modificata Ambito 2 - Anziani</t>
  </si>
  <si>
    <t>Nuclei RST modificata</t>
  </si>
  <si>
    <t>Quota fissa retrocessa all'Area A</t>
  </si>
  <si>
    <t>Quota variabile retrocessa all'Area A</t>
  </si>
  <si>
    <t>Margine operativo post quota var.</t>
  </si>
  <si>
    <t>Cella input</t>
  </si>
  <si>
    <t>Cella con formule --&gt; output non modificabile</t>
  </si>
  <si>
    <t>Nota</t>
  </si>
  <si>
    <t xml:space="preserve">Cat. - Ipotesi </t>
  </si>
  <si>
    <t>C.A.D. Disabili Casa L 112</t>
  </si>
  <si>
    <t>Comunità Alloggio Sociale Anziani (C.A.S.A.)</t>
  </si>
  <si>
    <t xml:space="preserve">NEO 18 Normativa Regionale </t>
  </si>
  <si>
    <t>Alloggi media semi - avvio all'autonomia</t>
  </si>
  <si>
    <t>RST modificata Ambito 1 - Adulti soli 2 p.l.</t>
  </si>
  <si>
    <t>RST modificata Ambito 1 - Adulti soli 4 p.l.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</si>
</sst>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);\(#,##0\);_(* &quot;-&quot;_);_(@_)"/>
    <numFmt numFmtId="165" formatCode="_-* #,##0_-;\-* #,##0_-;_-* &quot;-&quot;??_-;_-@_-"/>
    <numFmt numFmtId="166" formatCode="#,##0.00&quot; &quot;[$€-407];[Red]&quot;-&quot;#,##0.00&quot; &quot;[$€-407]"/>
    <numFmt numFmtId="167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38E3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2060"/>
      <name val="Univers 45 Light"/>
    </font>
    <font>
      <b/>
      <sz val="8"/>
      <color rgb="FF00206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i/>
      <sz val="8"/>
      <color rgb="FF002060"/>
      <name val="Univers 45 Light"/>
    </font>
    <font>
      <b/>
      <i/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A9C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A9C5"/>
      </left>
      <right style="thin">
        <color rgb="FF00A9C5"/>
      </right>
      <top style="thin">
        <color rgb="FF00A9C5"/>
      </top>
      <bottom style="medium">
        <color rgb="FF00A9C5"/>
      </bottom>
      <diagonal/>
    </border>
    <border>
      <left style="thin">
        <color rgb="FF00A9C5"/>
      </left>
      <right/>
      <top style="thin">
        <color rgb="FF00A9C5"/>
      </top>
      <bottom/>
      <diagonal/>
    </border>
    <border>
      <left/>
      <right style="thin">
        <color rgb="FF00A9C5"/>
      </right>
      <top style="thin">
        <color rgb="FF00A9C5"/>
      </top>
      <bottom/>
      <diagonal/>
    </border>
    <border>
      <left style="thin">
        <color rgb="FF00A9C5"/>
      </left>
      <right/>
      <top/>
      <bottom/>
      <diagonal/>
    </border>
    <border>
      <left/>
      <right style="thin">
        <color rgb="FF00A9C5"/>
      </right>
      <top/>
      <bottom/>
      <diagonal/>
    </border>
    <border>
      <left style="thin">
        <color rgb="FF00A9C5"/>
      </left>
      <right style="thin">
        <color rgb="FF00A9C5"/>
      </right>
      <top/>
      <bottom/>
      <diagonal/>
    </border>
    <border>
      <left style="thin">
        <color rgb="FF00A9C5"/>
      </left>
      <right style="thin">
        <color rgb="FF00A9C5"/>
      </right>
      <top/>
      <bottom style="thin">
        <color rgb="FF00A9C5"/>
      </bottom>
      <diagonal/>
    </border>
    <border>
      <left style="thin">
        <color rgb="FF00A9C5"/>
      </left>
      <right/>
      <top/>
      <bottom style="thin">
        <color rgb="FF00A9C5"/>
      </bottom>
      <diagonal/>
    </border>
    <border>
      <left/>
      <right/>
      <top/>
      <bottom style="thin">
        <color rgb="FF00A9C5"/>
      </bottom>
      <diagonal/>
    </border>
    <border>
      <left/>
      <right style="thin">
        <color rgb="FF4DA0B0"/>
      </right>
      <top style="thin">
        <color rgb="FF00A9C5"/>
      </top>
      <bottom style="dotted">
        <color rgb="FF00A9C5"/>
      </bottom>
      <diagonal/>
    </border>
    <border>
      <left/>
      <right style="thin">
        <color rgb="FF4DA0B0"/>
      </right>
      <top/>
      <bottom style="thin">
        <color rgb="FF00A9C5"/>
      </bottom>
      <diagonal/>
    </border>
    <border>
      <left style="thin">
        <color rgb="FF4DA0B0"/>
      </left>
      <right/>
      <top style="thin">
        <color rgb="FF00A9C5"/>
      </top>
      <bottom style="dashed">
        <color rgb="FF00A9C5"/>
      </bottom>
      <diagonal/>
    </border>
    <border>
      <left/>
      <right/>
      <top style="thin">
        <color rgb="FF00A9C5"/>
      </top>
      <bottom style="dashed">
        <color rgb="FF00A9C5"/>
      </bottom>
      <diagonal/>
    </border>
    <border>
      <left/>
      <right style="thin">
        <color rgb="FF00A9C5"/>
      </right>
      <top style="thin">
        <color rgb="FF00A9C5"/>
      </top>
      <bottom style="dashed">
        <color rgb="FF00A9C5"/>
      </bottom>
      <diagonal/>
    </border>
    <border>
      <left style="thin">
        <color rgb="FF00A9C5"/>
      </left>
      <right style="thin">
        <color rgb="FF00A9C5"/>
      </right>
      <top style="thin">
        <color rgb="FF00A9C5"/>
      </top>
      <bottom style="thin">
        <color rgb="FF00A9C5"/>
      </bottom>
      <diagonal/>
    </border>
    <border>
      <left style="thin">
        <color rgb="FF00A9C5"/>
      </left>
      <right/>
      <top style="thin">
        <color rgb="FF00A9C5"/>
      </top>
      <bottom style="dotted">
        <color rgb="FF00A9C5"/>
      </bottom>
      <diagonal/>
    </border>
    <border>
      <left style="thin">
        <color rgb="FF00A9C5"/>
      </left>
      <right/>
      <top style="thin">
        <color rgb="FF00A9C5"/>
      </top>
      <bottom style="dashed">
        <color rgb="FF00A9C5"/>
      </bottom>
      <diagonal/>
    </border>
    <border>
      <left style="thin">
        <color rgb="FF4DA0B0"/>
      </left>
      <right style="thin">
        <color rgb="FF00A9C5"/>
      </right>
      <top style="dashed">
        <color rgb="FF00A9C5"/>
      </top>
      <bottom style="thin">
        <color rgb="FF00A9C5"/>
      </bottom>
      <diagonal/>
    </border>
    <border>
      <left style="thin">
        <color rgb="FF4DA0B0"/>
      </left>
      <right style="thin">
        <color rgb="FF4DA0B0"/>
      </right>
      <top style="dashed">
        <color rgb="FF00A9C5"/>
      </top>
      <bottom style="thin">
        <color rgb="FF00A9C5"/>
      </bottom>
      <diagonal/>
    </border>
    <border>
      <left style="thin">
        <color rgb="FF00A9C5"/>
      </left>
      <right/>
      <top style="thin">
        <color rgb="FF00A9C5"/>
      </top>
      <bottom style="thin">
        <color rgb="FF00A9C5"/>
      </bottom>
      <diagonal/>
    </border>
    <border>
      <left/>
      <right/>
      <top style="thin">
        <color rgb="FF00A9C5"/>
      </top>
      <bottom style="thin">
        <color rgb="FF00A9C5"/>
      </bottom>
      <diagonal/>
    </border>
    <border>
      <left style="thin">
        <color rgb="FF00A9C5"/>
      </left>
      <right/>
      <top style="thin">
        <color rgb="FF00A9C5"/>
      </top>
      <bottom style="medium">
        <color rgb="FF00A9C5"/>
      </bottom>
      <diagonal/>
    </border>
    <border>
      <left/>
      <right/>
      <top style="thin">
        <color rgb="FF00A9C5"/>
      </top>
      <bottom style="medium">
        <color rgb="FF00A9C5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/>
    <xf numFmtId="167" fontId="13" fillId="0" borderId="0" applyFont="0" applyFill="0" applyBorder="0" applyAlignment="0" applyProtection="0"/>
  </cellStyleXfs>
  <cellXfs count="137">
    <xf numFmtId="0" fontId="0" fillId="0" borderId="0" xfId="0"/>
    <xf numFmtId="0" fontId="0" fillId="0" borderId="3" xfId="0" applyBorder="1"/>
    <xf numFmtId="0" fontId="0" fillId="0" borderId="4" xfId="0" applyBorder="1"/>
    <xf numFmtId="0" fontId="8" fillId="0" borderId="0" xfId="0" applyFont="1"/>
    <xf numFmtId="0" fontId="11" fillId="3" borderId="28" xfId="0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left" vertical="center"/>
    </xf>
    <xf numFmtId="0" fontId="10" fillId="3" borderId="17" xfId="3" applyFont="1" applyFill="1" applyBorder="1" applyAlignment="1">
      <alignment horizontal="left"/>
    </xf>
    <xf numFmtId="0" fontId="0" fillId="0" borderId="0" xfId="0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right" vertical="center"/>
    </xf>
    <xf numFmtId="0" fontId="20" fillId="2" borderId="30" xfId="0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9" fontId="17" fillId="2" borderId="30" xfId="2" applyFont="1" applyFill="1" applyBorder="1" applyAlignment="1">
      <alignment horizontal="center" vertical="center"/>
    </xf>
    <xf numFmtId="9" fontId="12" fillId="2" borderId="24" xfId="2" applyFont="1" applyFill="1" applyBorder="1" applyAlignment="1">
      <alignment horizontal="right" vertical="center"/>
    </xf>
    <xf numFmtId="0" fontId="20" fillId="2" borderId="32" xfId="0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2" fillId="0" borderId="8" xfId="0" applyFont="1" applyBorder="1"/>
    <xf numFmtId="0" fontId="0" fillId="0" borderId="9" xfId="0" applyBorder="1"/>
    <xf numFmtId="0" fontId="6" fillId="0" borderId="7" xfId="0" applyFont="1" applyBorder="1" applyAlignment="1">
      <alignment horizontal="left" indent="1"/>
    </xf>
    <xf numFmtId="0" fontId="21" fillId="0" borderId="0" xfId="0" applyFont="1"/>
    <xf numFmtId="0" fontId="18" fillId="4" borderId="13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7" fillId="5" borderId="1" xfId="0" applyFont="1" applyFill="1" applyBorder="1"/>
    <xf numFmtId="0" fontId="5" fillId="0" borderId="0" xfId="0" applyFont="1"/>
    <xf numFmtId="0" fontId="3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2" borderId="3" xfId="0" applyFill="1" applyBorder="1"/>
    <xf numFmtId="0" fontId="6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9" fontId="5" fillId="2" borderId="1" xfId="0" applyNumberFormat="1" applyFont="1" applyFill="1" applyBorder="1" applyAlignment="1">
      <alignment horizontal="center"/>
    </xf>
    <xf numFmtId="9" fontId="9" fillId="2" borderId="1" xfId="2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left" indent="1"/>
    </xf>
    <xf numFmtId="164" fontId="6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166" fontId="12" fillId="6" borderId="11" xfId="4" applyFont="1" applyFill="1" applyBorder="1" applyAlignment="1">
      <alignment horizontal="left" vertical="center"/>
    </xf>
    <xf numFmtId="166" fontId="12" fillId="6" borderId="13" xfId="4" applyFont="1" applyFill="1" applyBorder="1" applyAlignment="1">
      <alignment horizontal="left" vertical="center"/>
    </xf>
    <xf numFmtId="166" fontId="14" fillId="6" borderId="29" xfId="4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164" fontId="14" fillId="2" borderId="15" xfId="0" applyNumberFormat="1" applyFont="1" applyFill="1" applyBorder="1" applyAlignment="1">
      <alignment horizontal="right" vertical="center"/>
    </xf>
    <xf numFmtId="166" fontId="12" fillId="6" borderId="13" xfId="4" applyFont="1" applyFill="1" applyBorder="1" applyAlignment="1">
      <alignment horizontal="left" vertical="center" indent="1"/>
    </xf>
    <xf numFmtId="166" fontId="14" fillId="6" borderId="13" xfId="4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166" fontId="12" fillId="6" borderId="17" xfId="4" applyFont="1" applyFill="1" applyBorder="1" applyAlignment="1">
      <alignment horizontal="left" vertical="center" indent="1"/>
    </xf>
    <xf numFmtId="9" fontId="12" fillId="6" borderId="29" xfId="2" applyFont="1" applyFill="1" applyBorder="1" applyAlignment="1">
      <alignment horizontal="left" vertical="center"/>
    </xf>
    <xf numFmtId="9" fontId="1" fillId="2" borderId="0" xfId="2" applyFont="1" applyFill="1" applyBorder="1" applyAlignment="1">
      <alignment vertical="center"/>
    </xf>
    <xf numFmtId="166" fontId="14" fillId="6" borderId="31" xfId="4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7" fillId="7" borderId="1" xfId="1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9" fontId="7" fillId="7" borderId="1" xfId="2" applyFont="1" applyFill="1" applyBorder="1" applyAlignment="1">
      <alignment horizontal="right"/>
    </xf>
    <xf numFmtId="0" fontId="0" fillId="0" borderId="33" xfId="0" applyBorder="1"/>
    <xf numFmtId="0" fontId="0" fillId="2" borderId="33" xfId="0" applyFill="1" applyBorder="1"/>
    <xf numFmtId="0" fontId="5" fillId="0" borderId="33" xfId="0" applyFont="1" applyBorder="1"/>
    <xf numFmtId="0" fontId="2" fillId="2" borderId="9" xfId="0" applyFont="1" applyFill="1" applyBorder="1"/>
    <xf numFmtId="0" fontId="0" fillId="2" borderId="9" xfId="0" applyFill="1" applyBorder="1"/>
    <xf numFmtId="0" fontId="3" fillId="0" borderId="9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9" fontId="5" fillId="2" borderId="6" xfId="0" applyNumberFormat="1" applyFont="1" applyFill="1" applyBorder="1" applyAlignment="1">
      <alignment horizontal="center"/>
    </xf>
    <xf numFmtId="1" fontId="7" fillId="7" borderId="6" xfId="0" applyNumberFormat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right"/>
    </xf>
    <xf numFmtId="165" fontId="7" fillId="7" borderId="6" xfId="1" applyNumberFormat="1" applyFont="1" applyFill="1" applyBorder="1" applyAlignment="1">
      <alignment horizontal="center"/>
    </xf>
    <xf numFmtId="9" fontId="7" fillId="7" borderId="6" xfId="2" applyFont="1" applyFill="1" applyBorder="1" applyAlignment="1">
      <alignment horizontal="right"/>
    </xf>
    <xf numFmtId="164" fontId="7" fillId="7" borderId="6" xfId="0" applyNumberFormat="1" applyFont="1" applyFill="1" applyBorder="1" applyAlignment="1">
      <alignment horizontal="right"/>
    </xf>
    <xf numFmtId="0" fontId="6" fillId="0" borderId="1" xfId="0" applyFont="1" applyBorder="1"/>
    <xf numFmtId="0" fontId="4" fillId="8" borderId="2" xfId="0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9" fontId="9" fillId="2" borderId="6" xfId="2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8" xfId="0" applyFont="1" applyFill="1" applyBorder="1"/>
    <xf numFmtId="0" fontId="9" fillId="2" borderId="7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8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8" fillId="0" borderId="5" xfId="0" applyFont="1" applyBorder="1"/>
    <xf numFmtId="165" fontId="9" fillId="2" borderId="7" xfId="0" applyNumberFormat="1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0" fontId="10" fillId="3" borderId="17" xfId="3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right" vertical="center"/>
    </xf>
    <xf numFmtId="164" fontId="14" fillId="2" borderId="29" xfId="0" applyNumberFormat="1" applyFont="1" applyFill="1" applyBorder="1" applyAlignment="1">
      <alignment horizontal="right" vertical="center"/>
    </xf>
    <xf numFmtId="164" fontId="14" fillId="2" borderId="13" xfId="0" applyNumberFormat="1" applyFont="1" applyFill="1" applyBorder="1" applyAlignment="1">
      <alignment horizontal="right" vertical="center"/>
    </xf>
    <xf numFmtId="164" fontId="12" fillId="2" borderId="17" xfId="0" applyNumberFormat="1" applyFont="1" applyFill="1" applyBorder="1" applyAlignment="1">
      <alignment horizontal="right" vertical="center"/>
    </xf>
    <xf numFmtId="9" fontId="12" fillId="2" borderId="29" xfId="2" applyFont="1" applyFill="1" applyBorder="1" applyAlignment="1">
      <alignment horizontal="right" vertical="center"/>
    </xf>
    <xf numFmtId="164" fontId="14" fillId="2" borderId="3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0" fontId="9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10" fillId="3" borderId="26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</cellXfs>
  <cellStyles count="6">
    <cellStyle name="Migliaia" xfId="1" builtinId="3"/>
    <cellStyle name="Migliaia 2 2" xfId="5"/>
    <cellStyle name="Normal 13" xfId="4"/>
    <cellStyle name="Normale" xfId="0" builtinId="0"/>
    <cellStyle name="Normale 10" xfId="3"/>
    <cellStyle name="Percentuale" xfId="2" builtinId="5"/>
  </cellStyles>
  <dxfs count="0"/>
  <tableStyles count="0" defaultTableStyle="TableStyleMedium2" defaultPivotStyle="PivotStyleLight16"/>
  <colors>
    <mruColors>
      <color rgb="FF00A9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1"/>
  <sheetViews>
    <sheetView showGridLines="0" tabSelected="1" topLeftCell="A38" zoomScaleNormal="100" workbookViewId="0">
      <selection activeCell="L60" sqref="L60"/>
    </sheetView>
  </sheetViews>
  <sheetFormatPr defaultRowHeight="15" outlineLevelRow="1"/>
  <cols>
    <col min="1" max="1" width="4.42578125" customWidth="1"/>
    <col min="2" max="2" width="27.5703125" bestFit="1" customWidth="1"/>
    <col min="3" max="3" width="10" bestFit="1" customWidth="1"/>
    <col min="4" max="4" width="13.140625" bestFit="1" customWidth="1"/>
    <col min="5" max="15" width="11.85546875" customWidth="1"/>
    <col min="16" max="16" width="33.140625" customWidth="1"/>
    <col min="18" max="18" width="11.85546875" bestFit="1" customWidth="1"/>
  </cols>
  <sheetData>
    <row r="2" spans="1:16">
      <c r="B2" s="45" t="s">
        <v>80</v>
      </c>
      <c r="C2" s="39"/>
    </row>
    <row r="3" spans="1:16">
      <c r="B3" s="46" t="s">
        <v>81</v>
      </c>
      <c r="C3" s="39"/>
    </row>
    <row r="5" spans="1:16">
      <c r="B5" s="2"/>
    </row>
    <row r="6" spans="1:16">
      <c r="A6" s="1"/>
      <c r="B6" s="25" t="s">
        <v>25</v>
      </c>
      <c r="C6" s="47" t="s">
        <v>1</v>
      </c>
      <c r="D6" s="26" t="s">
        <v>2</v>
      </c>
      <c r="E6" s="26" t="s">
        <v>3</v>
      </c>
      <c r="F6" s="26" t="s">
        <v>4</v>
      </c>
      <c r="G6" s="27" t="s">
        <v>5</v>
      </c>
      <c r="H6" s="27" t="s">
        <v>6</v>
      </c>
      <c r="I6" s="27" t="s">
        <v>7</v>
      </c>
      <c r="J6" s="27" t="s">
        <v>12</v>
      </c>
      <c r="K6" s="27" t="s">
        <v>13</v>
      </c>
      <c r="L6" s="27" t="s">
        <v>14</v>
      </c>
      <c r="M6" s="27" t="s">
        <v>15</v>
      </c>
      <c r="N6" s="92" t="s">
        <v>21</v>
      </c>
      <c r="O6" s="26" t="s">
        <v>19</v>
      </c>
      <c r="P6" s="104" t="s">
        <v>82</v>
      </c>
    </row>
    <row r="7" spans="1:16">
      <c r="A7" s="1"/>
      <c r="B7" s="28" t="s">
        <v>24</v>
      </c>
      <c r="C7" s="91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106"/>
      <c r="P7" s="103"/>
    </row>
    <row r="8" spans="1:16" ht="31.7" customHeight="1">
      <c r="A8" s="1"/>
      <c r="B8" s="29" t="s">
        <v>8</v>
      </c>
      <c r="C8" s="30" t="s">
        <v>9</v>
      </c>
      <c r="D8" s="48" t="s">
        <v>87</v>
      </c>
      <c r="E8" s="48" t="s">
        <v>88</v>
      </c>
      <c r="F8" s="48" t="s">
        <v>89</v>
      </c>
      <c r="G8" s="48" t="s">
        <v>75</v>
      </c>
      <c r="H8" s="48" t="s">
        <v>18</v>
      </c>
      <c r="I8" s="48" t="s">
        <v>86</v>
      </c>
      <c r="J8" s="48" t="s">
        <v>76</v>
      </c>
      <c r="K8" s="48" t="s">
        <v>84</v>
      </c>
      <c r="L8" s="48" t="s">
        <v>85</v>
      </c>
      <c r="M8" s="48" t="s">
        <v>74</v>
      </c>
      <c r="N8" s="93" t="s">
        <v>73</v>
      </c>
      <c r="O8" s="107"/>
      <c r="P8" s="49" t="s">
        <v>83</v>
      </c>
    </row>
    <row r="9" spans="1:16" s="55" customFormat="1">
      <c r="A9" s="50"/>
      <c r="B9" s="51" t="s">
        <v>16</v>
      </c>
      <c r="C9" s="52" t="s">
        <v>20</v>
      </c>
      <c r="D9" s="53">
        <f t="shared" ref="D9:N9" si="0">IFERROR(+D10/$O$10,0)</f>
        <v>0</v>
      </c>
      <c r="E9" s="53">
        <f t="shared" si="0"/>
        <v>0</v>
      </c>
      <c r="F9" s="53">
        <f t="shared" si="0"/>
        <v>0</v>
      </c>
      <c r="G9" s="53">
        <f t="shared" si="0"/>
        <v>0</v>
      </c>
      <c r="H9" s="53">
        <f t="shared" si="0"/>
        <v>0</v>
      </c>
      <c r="I9" s="53">
        <f t="shared" si="0"/>
        <v>0</v>
      </c>
      <c r="J9" s="53">
        <f t="shared" si="0"/>
        <v>0</v>
      </c>
      <c r="K9" s="53">
        <f t="shared" si="0"/>
        <v>0</v>
      </c>
      <c r="L9" s="53">
        <f t="shared" si="0"/>
        <v>0</v>
      </c>
      <c r="M9" s="53">
        <f>IFERROR(+M10/$O$10,0)</f>
        <v>0</v>
      </c>
      <c r="N9" s="94">
        <f>IFERROR(+N10/$O$10,0)</f>
        <v>0</v>
      </c>
      <c r="O9" s="108">
        <f>+SUM(D9:N9)</f>
        <v>0</v>
      </c>
      <c r="P9" s="54"/>
    </row>
    <row r="10" spans="1:16">
      <c r="A10" s="1"/>
      <c r="B10" s="29" t="s">
        <v>17</v>
      </c>
      <c r="C10" s="30" t="s">
        <v>42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95">
        <v>0</v>
      </c>
      <c r="O10" s="109">
        <f>SUM(D10:N10)</f>
        <v>0</v>
      </c>
      <c r="P10" s="80"/>
    </row>
    <row r="11" spans="1:16">
      <c r="A11" s="1"/>
      <c r="B11" s="31" t="s">
        <v>10</v>
      </c>
      <c r="C11" s="30" t="s">
        <v>11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96">
        <v>0</v>
      </c>
      <c r="O11" s="110">
        <f>+SUMPRODUCT(D10:N10,D11:N11)</f>
        <v>0</v>
      </c>
      <c r="P11" s="59"/>
    </row>
    <row r="12" spans="1:16">
      <c r="A12" s="1"/>
      <c r="B12" s="32" t="s">
        <v>22</v>
      </c>
      <c r="C12" s="33" t="s">
        <v>23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97">
        <v>0</v>
      </c>
      <c r="O12" s="111">
        <f>+SUMPRODUCT(D10:N10,D12:N12)</f>
        <v>0</v>
      </c>
      <c r="P12" s="61"/>
    </row>
    <row r="13" spans="1:16">
      <c r="A13" s="1"/>
      <c r="B13" s="28" t="s">
        <v>0</v>
      </c>
      <c r="C13" s="37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12"/>
      <c r="P13" s="130"/>
    </row>
    <row r="14" spans="1:16">
      <c r="A14" s="1"/>
      <c r="B14" s="29" t="s">
        <v>26</v>
      </c>
      <c r="C14" s="30" t="s">
        <v>27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60">
        <f>+M16*L11</f>
        <v>0</v>
      </c>
      <c r="N14" s="98">
        <f>+N16*M11</f>
        <v>0</v>
      </c>
      <c r="O14" s="113"/>
      <c r="P14" s="61"/>
    </row>
    <row r="15" spans="1:16" s="55" customFormat="1">
      <c r="A15" s="50"/>
      <c r="B15" s="56" t="s">
        <v>26</v>
      </c>
      <c r="C15" s="52" t="s">
        <v>28</v>
      </c>
      <c r="D15" s="57" t="e">
        <f>+D14/D12</f>
        <v>#DIV/0!</v>
      </c>
      <c r="E15" s="57" t="e">
        <f>+E14/E12</f>
        <v>#DIV/0!</v>
      </c>
      <c r="F15" s="57" t="e">
        <f>+F14/F12</f>
        <v>#DIV/0!</v>
      </c>
      <c r="G15" s="57" t="e">
        <f>+G14/G12</f>
        <v>#DIV/0!</v>
      </c>
      <c r="H15" s="57" t="e">
        <f t="shared" ref="H15:L15" si="1">+H14/H12</f>
        <v>#DIV/0!</v>
      </c>
      <c r="I15" s="57" t="e">
        <f t="shared" si="1"/>
        <v>#DIV/0!</v>
      </c>
      <c r="J15" s="57" t="e">
        <f t="shared" si="1"/>
        <v>#DIV/0!</v>
      </c>
      <c r="K15" s="57" t="e">
        <f t="shared" si="1"/>
        <v>#DIV/0!</v>
      </c>
      <c r="L15" s="57" t="e">
        <f t="shared" si="1"/>
        <v>#DIV/0!</v>
      </c>
      <c r="M15" s="58" t="e">
        <f>+M14/L12</f>
        <v>#DIV/0!</v>
      </c>
      <c r="N15" s="99" t="e">
        <f>+N14/M12</f>
        <v>#DIV/0!</v>
      </c>
      <c r="O15" s="114"/>
      <c r="P15" s="59"/>
    </row>
    <row r="16" spans="1:16" s="55" customFormat="1">
      <c r="A16" s="50"/>
      <c r="B16" s="51" t="s">
        <v>26</v>
      </c>
      <c r="C16" s="52" t="s">
        <v>29</v>
      </c>
      <c r="D16" s="60" t="e">
        <f>+D14/D11</f>
        <v>#DIV/0!</v>
      </c>
      <c r="E16" s="60" t="e">
        <f t="shared" ref="E16" si="2">+E14/E11</f>
        <v>#DIV/0!</v>
      </c>
      <c r="F16" s="60" t="e">
        <f t="shared" ref="F16:G16" si="3">+F14/F11</f>
        <v>#DIV/0!</v>
      </c>
      <c r="G16" s="60" t="e">
        <f t="shared" si="3"/>
        <v>#DIV/0!</v>
      </c>
      <c r="H16" s="60" t="e">
        <f t="shared" ref="H16:L16" si="4">+H14/H11</f>
        <v>#DIV/0!</v>
      </c>
      <c r="I16" s="60" t="e">
        <f t="shared" si="4"/>
        <v>#DIV/0!</v>
      </c>
      <c r="J16" s="60" t="e">
        <f t="shared" si="4"/>
        <v>#DIV/0!</v>
      </c>
      <c r="K16" s="60" t="e">
        <f t="shared" si="4"/>
        <v>#DIV/0!</v>
      </c>
      <c r="L16" s="60" t="e">
        <f t="shared" si="4"/>
        <v>#DIV/0!</v>
      </c>
      <c r="M16" s="82">
        <v>0</v>
      </c>
      <c r="N16" s="100">
        <v>0</v>
      </c>
      <c r="O16" s="113"/>
      <c r="P16" s="61"/>
    </row>
    <row r="17" spans="1:16" s="55" customFormat="1">
      <c r="A17" s="50"/>
      <c r="B17" s="62" t="s">
        <v>30</v>
      </c>
      <c r="C17" s="63" t="s">
        <v>20</v>
      </c>
      <c r="D17" s="83"/>
      <c r="E17" s="84"/>
      <c r="F17" s="84"/>
      <c r="G17" s="84"/>
      <c r="H17" s="84"/>
      <c r="I17" s="84"/>
      <c r="J17" s="84"/>
      <c r="K17" s="84"/>
      <c r="L17" s="84"/>
      <c r="M17" s="85">
        <v>0</v>
      </c>
      <c r="N17" s="101">
        <v>0</v>
      </c>
      <c r="O17" s="115"/>
      <c r="P17" s="59"/>
    </row>
    <row r="18" spans="1:16" s="55" customFormat="1">
      <c r="B18" s="89" t="s">
        <v>36</v>
      </c>
      <c r="C18" s="90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112"/>
      <c r="P18" s="130"/>
    </row>
    <row r="19" spans="1:16">
      <c r="A19" s="1"/>
      <c r="B19" s="29" t="s">
        <v>31</v>
      </c>
      <c r="C19" s="30" t="s">
        <v>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100"/>
      <c r="O19" s="116"/>
      <c r="P19" s="131"/>
    </row>
    <row r="20" spans="1:16">
      <c r="A20" s="1"/>
      <c r="B20" s="31" t="s">
        <v>32</v>
      </c>
      <c r="C20" s="30" t="s">
        <v>27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102"/>
      <c r="O20" s="117"/>
      <c r="P20" s="132"/>
    </row>
    <row r="21" spans="1:16">
      <c r="A21" s="1"/>
      <c r="B21" s="29" t="s">
        <v>33</v>
      </c>
      <c r="C21" s="30" t="s">
        <v>27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100"/>
      <c r="O21" s="116"/>
      <c r="P21" s="131"/>
    </row>
    <row r="22" spans="1:16">
      <c r="A22" s="1"/>
      <c r="B22" s="31" t="s">
        <v>34</v>
      </c>
      <c r="C22" s="30" t="s">
        <v>27</v>
      </c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102"/>
      <c r="O22" s="117"/>
      <c r="P22" s="132"/>
    </row>
    <row r="23" spans="1:16">
      <c r="A23" s="1"/>
      <c r="B23" s="35" t="s">
        <v>35</v>
      </c>
      <c r="C23" s="30" t="s">
        <v>27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102"/>
      <c r="O23" s="117"/>
      <c r="P23" s="132"/>
    </row>
    <row r="24" spans="1:16">
      <c r="A24" s="1"/>
      <c r="B24" s="31" t="s">
        <v>50</v>
      </c>
      <c r="C24" s="30" t="s">
        <v>27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102"/>
      <c r="O24" s="117"/>
      <c r="P24" s="132"/>
    </row>
    <row r="25" spans="1:16">
      <c r="A25" s="1"/>
      <c r="B25" s="28" t="s">
        <v>37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18"/>
      <c r="P25" s="133"/>
    </row>
    <row r="26" spans="1:16">
      <c r="A26" s="1"/>
      <c r="B26" s="29" t="s">
        <v>38</v>
      </c>
      <c r="C26" s="30" t="s">
        <v>27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100"/>
      <c r="O26" s="116"/>
      <c r="P26" s="131"/>
    </row>
    <row r="27" spans="1:16">
      <c r="A27" s="1"/>
      <c r="B27" s="31" t="s">
        <v>39</v>
      </c>
      <c r="C27" s="30" t="s">
        <v>27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02"/>
      <c r="O27" s="117"/>
      <c r="P27" s="132"/>
    </row>
    <row r="28" spans="1:16">
      <c r="A28" s="1"/>
      <c r="B28" s="29" t="s">
        <v>40</v>
      </c>
      <c r="C28" s="30" t="s">
        <v>27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100"/>
      <c r="O28" s="116"/>
      <c r="P28" s="131"/>
    </row>
    <row r="29" spans="1:16">
      <c r="A29" s="1"/>
      <c r="B29" s="31" t="s">
        <v>41</v>
      </c>
      <c r="C29" s="30" t="s">
        <v>27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102"/>
      <c r="O29" s="117"/>
      <c r="P29" s="132"/>
    </row>
    <row r="30" spans="1:16">
      <c r="A30" s="1"/>
      <c r="B30" s="35" t="s">
        <v>51</v>
      </c>
      <c r="C30" s="30" t="s">
        <v>27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102"/>
      <c r="O30" s="119"/>
      <c r="P30" s="134"/>
    </row>
    <row r="31" spans="1:16">
      <c r="A31" s="1"/>
      <c r="B31" s="31" t="s">
        <v>55</v>
      </c>
      <c r="C31" s="30" t="s">
        <v>27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102"/>
      <c r="O31" s="117"/>
      <c r="P31" s="132"/>
    </row>
    <row r="32" spans="1:16">
      <c r="A32" s="1"/>
      <c r="B32" s="35" t="s">
        <v>59</v>
      </c>
      <c r="C32" s="30" t="s">
        <v>29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102"/>
      <c r="O32" s="119"/>
      <c r="P32" s="134"/>
    </row>
    <row r="33" spans="1:16">
      <c r="B33" s="36" t="s">
        <v>56</v>
      </c>
      <c r="C33" s="37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120"/>
      <c r="P33" s="133"/>
    </row>
    <row r="34" spans="1:16">
      <c r="B34" s="38" t="s">
        <v>52</v>
      </c>
      <c r="C34" s="30" t="s">
        <v>53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100"/>
      <c r="O34" s="121">
        <f>SUMPRODUCT(D10:N10,D34:N34)</f>
        <v>0</v>
      </c>
      <c r="P34" s="81"/>
    </row>
    <row r="35" spans="1:16">
      <c r="A35" s="1"/>
      <c r="B35" s="34" t="s">
        <v>57</v>
      </c>
      <c r="C35" s="33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2"/>
      <c r="O35" s="122" t="e">
        <f>SUM(D35:N35)/COUNT(D35:N35)</f>
        <v>#DIV/0!</v>
      </c>
      <c r="P35" s="81"/>
    </row>
    <row r="36" spans="1:16">
      <c r="O36" s="3"/>
      <c r="P36" s="81"/>
    </row>
    <row r="37" spans="1:16">
      <c r="O37" s="3"/>
      <c r="P37" s="81"/>
    </row>
    <row r="38" spans="1:16" s="7" customFormat="1" ht="19.5" customHeight="1">
      <c r="B38" s="40" t="s">
        <v>43</v>
      </c>
      <c r="C38" s="41" t="s">
        <v>1</v>
      </c>
      <c r="D38" s="41" t="s">
        <v>2</v>
      </c>
      <c r="E38" s="41" t="s">
        <v>3</v>
      </c>
      <c r="F38" s="41" t="s">
        <v>4</v>
      </c>
      <c r="G38" s="41" t="s">
        <v>5</v>
      </c>
      <c r="H38" s="41" t="s">
        <v>6</v>
      </c>
      <c r="I38" s="41" t="s">
        <v>7</v>
      </c>
      <c r="J38" s="41" t="s">
        <v>12</v>
      </c>
      <c r="K38" s="41" t="s">
        <v>13</v>
      </c>
      <c r="L38" s="41" t="s">
        <v>14</v>
      </c>
      <c r="M38" s="41" t="s">
        <v>15</v>
      </c>
      <c r="N38" s="41" t="s">
        <v>21</v>
      </c>
      <c r="O38" s="41" t="s">
        <v>19</v>
      </c>
      <c r="P38" s="81"/>
    </row>
    <row r="39" spans="1:16" s="7" customFormat="1" ht="14.45" customHeight="1">
      <c r="B39" s="5" t="s">
        <v>44</v>
      </c>
      <c r="C39" s="9"/>
      <c r="D39" s="42" t="s">
        <v>60</v>
      </c>
      <c r="E39" s="43"/>
      <c r="F39" s="43"/>
      <c r="G39" s="43"/>
      <c r="H39" s="43"/>
      <c r="I39" s="43"/>
      <c r="J39" s="43"/>
      <c r="K39" s="43"/>
      <c r="L39" s="44"/>
      <c r="M39" s="135" t="s">
        <v>61</v>
      </c>
      <c r="N39" s="136"/>
      <c r="O39" s="105"/>
      <c r="P39" s="81"/>
    </row>
    <row r="40" spans="1:16" s="11" customFormat="1" ht="60" customHeight="1">
      <c r="B40" s="6" t="s">
        <v>8</v>
      </c>
      <c r="C40" s="10"/>
      <c r="D40" s="4" t="str">
        <f t="shared" ref="D40:N40" si="5">+D8</f>
        <v>Alloggi media semi - avvio all'autonomia</v>
      </c>
      <c r="E40" s="4" t="str">
        <f t="shared" si="5"/>
        <v>RST modificata Ambito 1 - Adulti soli 2 p.l.</v>
      </c>
      <c r="F40" s="4" t="str">
        <f t="shared" si="5"/>
        <v>RST modificata Ambito 1 - Adulti soli 4 p.l.</v>
      </c>
      <c r="G40" s="4" t="str">
        <f t="shared" si="5"/>
        <v>RST modificata Ambito 2 - Anziani</v>
      </c>
      <c r="H40" s="4" t="str">
        <f t="shared" si="5"/>
        <v>NEO 18 Sperimentali</v>
      </c>
      <c r="I40" s="4" t="str">
        <f t="shared" si="5"/>
        <v xml:space="preserve">NEO 18 Normativa Regionale </v>
      </c>
      <c r="J40" s="4" t="str">
        <f t="shared" si="5"/>
        <v>Nuclei RST modificata</v>
      </c>
      <c r="K40" s="4" t="str">
        <f>+K8</f>
        <v>C.A.D. Disabili Casa L 112</v>
      </c>
      <c r="L40" s="4" t="str">
        <f t="shared" si="5"/>
        <v>Comunità Alloggio Sociale Anziani (C.A.S.A.)</v>
      </c>
      <c r="M40" s="4" t="str">
        <f t="shared" si="5"/>
        <v>Canone calmierato ridotto</v>
      </c>
      <c r="N40" s="24" t="str">
        <f t="shared" si="5"/>
        <v>Canone calmierato</v>
      </c>
      <c r="O40" s="123" t="s">
        <v>19</v>
      </c>
      <c r="P40" s="49" t="s">
        <v>83</v>
      </c>
    </row>
    <row r="41" spans="1:16" s="64" customFormat="1" ht="14.45" customHeight="1">
      <c r="B41" s="65" t="s">
        <v>45</v>
      </c>
      <c r="C41" s="8"/>
      <c r="D41" s="14">
        <f t="shared" ref="D41:G41" si="6">+D14*D10/1000</f>
        <v>0</v>
      </c>
      <c r="E41" s="14">
        <f t="shared" si="6"/>
        <v>0</v>
      </c>
      <c r="F41" s="14">
        <f t="shared" si="6"/>
        <v>0</v>
      </c>
      <c r="G41" s="14">
        <f t="shared" si="6"/>
        <v>0</v>
      </c>
      <c r="H41" s="14">
        <f t="shared" ref="H41" si="7">+H14*H10/1000</f>
        <v>0</v>
      </c>
      <c r="I41" s="14">
        <f t="shared" ref="I41:N41" si="8">+I14*H10/1000</f>
        <v>0</v>
      </c>
      <c r="J41" s="14">
        <f t="shared" si="8"/>
        <v>0</v>
      </c>
      <c r="K41" s="14">
        <f t="shared" si="8"/>
        <v>0</v>
      </c>
      <c r="L41" s="14">
        <f t="shared" si="8"/>
        <v>0</v>
      </c>
      <c r="M41" s="14">
        <f t="shared" si="8"/>
        <v>0</v>
      </c>
      <c r="N41" s="14">
        <f t="shared" si="8"/>
        <v>0</v>
      </c>
      <c r="O41" s="124">
        <f>+SUM(D41:N41)</f>
        <v>0</v>
      </c>
      <c r="P41" s="81"/>
    </row>
    <row r="42" spans="1:16" s="64" customFormat="1">
      <c r="B42" s="66" t="s">
        <v>30</v>
      </c>
      <c r="C42" s="8"/>
      <c r="D42" s="14">
        <f>-D41*D17</f>
        <v>0</v>
      </c>
      <c r="E42" s="14">
        <f t="shared" ref="E42:M42" si="9">-E41*E17</f>
        <v>0</v>
      </c>
      <c r="F42" s="14">
        <f t="shared" si="9"/>
        <v>0</v>
      </c>
      <c r="G42" s="14">
        <f t="shared" si="9"/>
        <v>0</v>
      </c>
      <c r="H42" s="14">
        <f t="shared" ref="H42" si="10">-H41*H17</f>
        <v>0</v>
      </c>
      <c r="I42" s="14">
        <f t="shared" si="9"/>
        <v>0</v>
      </c>
      <c r="J42" s="14">
        <f t="shared" si="9"/>
        <v>0</v>
      </c>
      <c r="K42" s="14">
        <f t="shared" si="9"/>
        <v>0</v>
      </c>
      <c r="L42" s="14">
        <f t="shared" si="9"/>
        <v>0</v>
      </c>
      <c r="M42" s="14">
        <f t="shared" si="9"/>
        <v>0</v>
      </c>
      <c r="N42" s="14">
        <f>-N41*N17</f>
        <v>0</v>
      </c>
      <c r="O42" s="124">
        <f>+SUM(D42:N42)</f>
        <v>0</v>
      </c>
      <c r="P42" s="81"/>
    </row>
    <row r="43" spans="1:16" s="64" customFormat="1">
      <c r="B43" s="67" t="s">
        <v>63</v>
      </c>
      <c r="C43" s="17"/>
      <c r="D43" s="18">
        <f>D41+D42</f>
        <v>0</v>
      </c>
      <c r="E43" s="18">
        <f t="shared" ref="E43:O43" si="11">E41+E42</f>
        <v>0</v>
      </c>
      <c r="F43" s="18">
        <f t="shared" si="11"/>
        <v>0</v>
      </c>
      <c r="G43" s="18">
        <f t="shared" si="11"/>
        <v>0</v>
      </c>
      <c r="H43" s="18">
        <f t="shared" ref="H43" si="12">H41+H42</f>
        <v>0</v>
      </c>
      <c r="I43" s="18">
        <f t="shared" si="11"/>
        <v>0</v>
      </c>
      <c r="J43" s="18">
        <f t="shared" si="11"/>
        <v>0</v>
      </c>
      <c r="K43" s="18">
        <f t="shared" si="11"/>
        <v>0</v>
      </c>
      <c r="L43" s="18">
        <f t="shared" si="11"/>
        <v>0</v>
      </c>
      <c r="M43" s="18">
        <f t="shared" si="11"/>
        <v>0</v>
      </c>
      <c r="N43" s="18">
        <f t="shared" si="11"/>
        <v>0</v>
      </c>
      <c r="O43" s="125">
        <f t="shared" si="11"/>
        <v>0</v>
      </c>
      <c r="P43" s="81"/>
    </row>
    <row r="44" spans="1:16" s="64" customFormat="1">
      <c r="B44" s="68" t="s">
        <v>64</v>
      </c>
      <c r="C44" s="19"/>
      <c r="D44" s="69">
        <f>SUM(D45:D50)</f>
        <v>0</v>
      </c>
      <c r="E44" s="69">
        <f t="shared" ref="E44:O44" si="13">SUM(E45:E50)</f>
        <v>0</v>
      </c>
      <c r="F44" s="69">
        <f t="shared" si="13"/>
        <v>0</v>
      </c>
      <c r="G44" s="69">
        <f t="shared" si="13"/>
        <v>0</v>
      </c>
      <c r="H44" s="69">
        <f t="shared" ref="H44" si="14">SUM(H45:H50)</f>
        <v>0</v>
      </c>
      <c r="I44" s="69">
        <f t="shared" si="13"/>
        <v>0</v>
      </c>
      <c r="J44" s="69">
        <f t="shared" si="13"/>
        <v>0</v>
      </c>
      <c r="K44" s="69">
        <f t="shared" si="13"/>
        <v>0</v>
      </c>
      <c r="L44" s="69">
        <f t="shared" si="13"/>
        <v>0</v>
      </c>
      <c r="M44" s="69">
        <f t="shared" si="13"/>
        <v>0</v>
      </c>
      <c r="N44" s="69">
        <f t="shared" si="13"/>
        <v>0</v>
      </c>
      <c r="O44" s="126">
        <f t="shared" si="13"/>
        <v>0</v>
      </c>
      <c r="P44" s="81"/>
    </row>
    <row r="45" spans="1:16" s="64" customFormat="1">
      <c r="B45" s="70" t="s">
        <v>46</v>
      </c>
      <c r="C45" s="8"/>
      <c r="D45" s="14">
        <f t="shared" ref="D45:G50" si="15">-D19*D$10/1000</f>
        <v>0</v>
      </c>
      <c r="E45" s="14">
        <f t="shared" si="15"/>
        <v>0</v>
      </c>
      <c r="F45" s="14">
        <f t="shared" si="15"/>
        <v>0</v>
      </c>
      <c r="G45" s="14">
        <f t="shared" si="15"/>
        <v>0</v>
      </c>
      <c r="H45" s="14">
        <f t="shared" ref="H45" si="16">-H19*H$10/1000</f>
        <v>0</v>
      </c>
      <c r="I45" s="14">
        <f t="shared" ref="I45:N50" si="17">-I19*H$10/1000</f>
        <v>0</v>
      </c>
      <c r="J45" s="14">
        <f t="shared" si="17"/>
        <v>0</v>
      </c>
      <c r="K45" s="14">
        <f t="shared" si="17"/>
        <v>0</v>
      </c>
      <c r="L45" s="14">
        <f t="shared" si="17"/>
        <v>0</v>
      </c>
      <c r="M45" s="14">
        <f t="shared" si="17"/>
        <v>0</v>
      </c>
      <c r="N45" s="14">
        <f t="shared" si="17"/>
        <v>0</v>
      </c>
      <c r="O45" s="124">
        <f t="shared" ref="O45:O50" si="18">+SUM(D45:N45)</f>
        <v>0</v>
      </c>
      <c r="P45" s="81"/>
    </row>
    <row r="46" spans="1:16" s="64" customFormat="1" ht="14.45" customHeight="1">
      <c r="B46" s="70" t="s">
        <v>47</v>
      </c>
      <c r="C46" s="8"/>
      <c r="D46" s="14">
        <f t="shared" si="15"/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ref="H46" si="19">-H20*H$10/1000</f>
        <v>0</v>
      </c>
      <c r="I46" s="14">
        <f t="shared" si="17"/>
        <v>0</v>
      </c>
      <c r="J46" s="14">
        <f t="shared" si="17"/>
        <v>0</v>
      </c>
      <c r="K46" s="14">
        <f t="shared" si="17"/>
        <v>0</v>
      </c>
      <c r="L46" s="14">
        <f t="shared" si="17"/>
        <v>0</v>
      </c>
      <c r="M46" s="14">
        <f t="shared" si="17"/>
        <v>0</v>
      </c>
      <c r="N46" s="14">
        <f t="shared" si="17"/>
        <v>0</v>
      </c>
      <c r="O46" s="124">
        <f t="shared" si="18"/>
        <v>0</v>
      </c>
      <c r="P46" s="81"/>
    </row>
    <row r="47" spans="1:16" s="64" customFormat="1">
      <c r="B47" s="70" t="s">
        <v>33</v>
      </c>
      <c r="C47" s="8"/>
      <c r="D47" s="14">
        <f t="shared" si="15"/>
        <v>0</v>
      </c>
      <c r="E47" s="14">
        <f t="shared" si="15"/>
        <v>0</v>
      </c>
      <c r="F47" s="14">
        <f t="shared" si="15"/>
        <v>0</v>
      </c>
      <c r="G47" s="14">
        <f t="shared" si="15"/>
        <v>0</v>
      </c>
      <c r="H47" s="14">
        <f t="shared" ref="H47" si="20">-H21*H$10/1000</f>
        <v>0</v>
      </c>
      <c r="I47" s="14">
        <f t="shared" si="17"/>
        <v>0</v>
      </c>
      <c r="J47" s="14">
        <f t="shared" si="17"/>
        <v>0</v>
      </c>
      <c r="K47" s="14">
        <f t="shared" si="17"/>
        <v>0</v>
      </c>
      <c r="L47" s="14">
        <f t="shared" si="17"/>
        <v>0</v>
      </c>
      <c r="M47" s="14">
        <f t="shared" si="17"/>
        <v>0</v>
      </c>
      <c r="N47" s="14">
        <f t="shared" si="17"/>
        <v>0</v>
      </c>
      <c r="O47" s="124">
        <f t="shared" si="18"/>
        <v>0</v>
      </c>
      <c r="P47" s="81"/>
    </row>
    <row r="48" spans="1:16" s="64" customFormat="1">
      <c r="B48" s="70" t="s">
        <v>48</v>
      </c>
      <c r="C48" s="8"/>
      <c r="D48" s="14">
        <f t="shared" si="15"/>
        <v>0</v>
      </c>
      <c r="E48" s="14">
        <f t="shared" si="15"/>
        <v>0</v>
      </c>
      <c r="F48" s="14">
        <f t="shared" si="15"/>
        <v>0</v>
      </c>
      <c r="G48" s="14">
        <f t="shared" si="15"/>
        <v>0</v>
      </c>
      <c r="H48" s="14">
        <f t="shared" ref="H48" si="21">-H22*H$10/1000</f>
        <v>0</v>
      </c>
      <c r="I48" s="14">
        <f t="shared" si="17"/>
        <v>0</v>
      </c>
      <c r="J48" s="14">
        <f t="shared" si="17"/>
        <v>0</v>
      </c>
      <c r="K48" s="14">
        <f t="shared" si="17"/>
        <v>0</v>
      </c>
      <c r="L48" s="14">
        <f t="shared" si="17"/>
        <v>0</v>
      </c>
      <c r="M48" s="14">
        <f t="shared" si="17"/>
        <v>0</v>
      </c>
      <c r="N48" s="14">
        <f t="shared" si="17"/>
        <v>0</v>
      </c>
      <c r="O48" s="124">
        <f t="shared" si="18"/>
        <v>0</v>
      </c>
      <c r="P48" s="81"/>
    </row>
    <row r="49" spans="2:16" s="64" customFormat="1" ht="14.45" customHeight="1">
      <c r="B49" s="70" t="s">
        <v>35</v>
      </c>
      <c r="C49" s="8"/>
      <c r="D49" s="14">
        <f t="shared" si="15"/>
        <v>0</v>
      </c>
      <c r="E49" s="14">
        <f t="shared" si="15"/>
        <v>0</v>
      </c>
      <c r="F49" s="14">
        <f t="shared" si="15"/>
        <v>0</v>
      </c>
      <c r="G49" s="14">
        <f t="shared" si="15"/>
        <v>0</v>
      </c>
      <c r="H49" s="14">
        <f t="shared" ref="H49" si="22">-H23*H$10/1000</f>
        <v>0</v>
      </c>
      <c r="I49" s="14">
        <f t="shared" si="17"/>
        <v>0</v>
      </c>
      <c r="J49" s="14">
        <f t="shared" si="17"/>
        <v>0</v>
      </c>
      <c r="K49" s="14">
        <f t="shared" si="17"/>
        <v>0</v>
      </c>
      <c r="L49" s="14">
        <f t="shared" si="17"/>
        <v>0</v>
      </c>
      <c r="M49" s="14">
        <f t="shared" si="17"/>
        <v>0</v>
      </c>
      <c r="N49" s="14">
        <f t="shared" si="17"/>
        <v>0</v>
      </c>
      <c r="O49" s="124">
        <f t="shared" si="18"/>
        <v>0</v>
      </c>
      <c r="P49" s="81"/>
    </row>
    <row r="50" spans="2:16" s="64" customFormat="1">
      <c r="B50" s="70" t="s">
        <v>50</v>
      </c>
      <c r="C50" s="8"/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ref="H50" si="23">-H24*H$10/1000</f>
        <v>0</v>
      </c>
      <c r="I50" s="14">
        <f t="shared" si="17"/>
        <v>0</v>
      </c>
      <c r="J50" s="14">
        <f t="shared" si="17"/>
        <v>0</v>
      </c>
      <c r="K50" s="14">
        <f t="shared" si="17"/>
        <v>0</v>
      </c>
      <c r="L50" s="14">
        <f t="shared" si="17"/>
        <v>0</v>
      </c>
      <c r="M50" s="14">
        <f t="shared" si="17"/>
        <v>0</v>
      </c>
      <c r="N50" s="14">
        <f t="shared" si="17"/>
        <v>0</v>
      </c>
      <c r="O50" s="124">
        <f t="shared" si="18"/>
        <v>0</v>
      </c>
      <c r="P50" s="81"/>
    </row>
    <row r="51" spans="2:16" s="72" customFormat="1">
      <c r="B51" s="71" t="s">
        <v>65</v>
      </c>
      <c r="C51" s="19"/>
      <c r="D51" s="69">
        <f>SUM(D52:D58)</f>
        <v>0</v>
      </c>
      <c r="E51" s="69">
        <f t="shared" ref="E51:N51" si="24">SUM(E52:E58)</f>
        <v>0</v>
      </c>
      <c r="F51" s="69">
        <f t="shared" si="24"/>
        <v>0</v>
      </c>
      <c r="G51" s="69">
        <f t="shared" si="24"/>
        <v>0</v>
      </c>
      <c r="H51" s="69">
        <f t="shared" ref="H51" si="25">SUM(H52:H58)</f>
        <v>0</v>
      </c>
      <c r="I51" s="69">
        <f t="shared" si="24"/>
        <v>0</v>
      </c>
      <c r="J51" s="69">
        <f t="shared" si="24"/>
        <v>0</v>
      </c>
      <c r="K51" s="69">
        <f t="shared" si="24"/>
        <v>0</v>
      </c>
      <c r="L51" s="69">
        <f t="shared" si="24"/>
        <v>0</v>
      </c>
      <c r="M51" s="69">
        <f t="shared" si="24"/>
        <v>0</v>
      </c>
      <c r="N51" s="69">
        <f t="shared" si="24"/>
        <v>0</v>
      </c>
      <c r="O51" s="126">
        <f>SUM(O52:O58)</f>
        <v>0</v>
      </c>
      <c r="P51" s="81"/>
    </row>
    <row r="52" spans="2:16" s="64" customFormat="1">
      <c r="B52" s="70" t="s">
        <v>38</v>
      </c>
      <c r="C52" s="8"/>
      <c r="D52" s="14">
        <f t="shared" ref="D52:G57" si="26">-D26*D$10/1000</f>
        <v>0</v>
      </c>
      <c r="E52" s="14">
        <f t="shared" si="26"/>
        <v>0</v>
      </c>
      <c r="F52" s="14">
        <f t="shared" si="26"/>
        <v>0</v>
      </c>
      <c r="G52" s="14">
        <f t="shared" si="26"/>
        <v>0</v>
      </c>
      <c r="H52" s="14">
        <f t="shared" ref="H52" si="27">-H26*H$10/1000</f>
        <v>0</v>
      </c>
      <c r="I52" s="14">
        <f t="shared" ref="I52:N57" si="28">-I26*H$10/1000</f>
        <v>0</v>
      </c>
      <c r="J52" s="14">
        <f t="shared" si="28"/>
        <v>0</v>
      </c>
      <c r="K52" s="14">
        <f t="shared" si="28"/>
        <v>0</v>
      </c>
      <c r="L52" s="14">
        <f t="shared" si="28"/>
        <v>0</v>
      </c>
      <c r="M52" s="14">
        <f t="shared" si="28"/>
        <v>0</v>
      </c>
      <c r="N52" s="14">
        <f t="shared" si="28"/>
        <v>0</v>
      </c>
      <c r="O52" s="124">
        <f t="shared" ref="O52:O58" si="29">+SUM(D52:N52)</f>
        <v>0</v>
      </c>
      <c r="P52" s="81"/>
    </row>
    <row r="53" spans="2:16" s="64" customFormat="1" ht="14.45" customHeight="1">
      <c r="B53" s="70" t="s">
        <v>39</v>
      </c>
      <c r="C53" s="8"/>
      <c r="D53" s="14">
        <f t="shared" si="26"/>
        <v>0</v>
      </c>
      <c r="E53" s="14">
        <f t="shared" si="26"/>
        <v>0</v>
      </c>
      <c r="F53" s="14">
        <f t="shared" si="26"/>
        <v>0</v>
      </c>
      <c r="G53" s="14">
        <f t="shared" si="26"/>
        <v>0</v>
      </c>
      <c r="H53" s="14">
        <f t="shared" ref="H53" si="30">-H27*H$10/1000</f>
        <v>0</v>
      </c>
      <c r="I53" s="14">
        <f t="shared" si="28"/>
        <v>0</v>
      </c>
      <c r="J53" s="14">
        <f t="shared" si="28"/>
        <v>0</v>
      </c>
      <c r="K53" s="14">
        <f t="shared" si="28"/>
        <v>0</v>
      </c>
      <c r="L53" s="14">
        <f t="shared" si="28"/>
        <v>0</v>
      </c>
      <c r="M53" s="14">
        <f t="shared" si="28"/>
        <v>0</v>
      </c>
      <c r="N53" s="14">
        <f t="shared" si="28"/>
        <v>0</v>
      </c>
      <c r="O53" s="124">
        <f t="shared" si="29"/>
        <v>0</v>
      </c>
      <c r="P53" s="81"/>
    </row>
    <row r="54" spans="2:16" s="64" customFormat="1">
      <c r="B54" s="70" t="s">
        <v>40</v>
      </c>
      <c r="C54" s="8"/>
      <c r="D54" s="14">
        <f t="shared" si="26"/>
        <v>0</v>
      </c>
      <c r="E54" s="14">
        <f t="shared" si="26"/>
        <v>0</v>
      </c>
      <c r="F54" s="14">
        <f t="shared" si="26"/>
        <v>0</v>
      </c>
      <c r="G54" s="14">
        <f t="shared" si="26"/>
        <v>0</v>
      </c>
      <c r="H54" s="14">
        <f t="shared" ref="H54" si="31">-H28*H$10/1000</f>
        <v>0</v>
      </c>
      <c r="I54" s="14">
        <f t="shared" si="28"/>
        <v>0</v>
      </c>
      <c r="J54" s="14">
        <f t="shared" si="28"/>
        <v>0</v>
      </c>
      <c r="K54" s="14">
        <f t="shared" si="28"/>
        <v>0</v>
      </c>
      <c r="L54" s="14">
        <f t="shared" si="28"/>
        <v>0</v>
      </c>
      <c r="M54" s="14">
        <f t="shared" si="28"/>
        <v>0</v>
      </c>
      <c r="N54" s="14">
        <f t="shared" si="28"/>
        <v>0</v>
      </c>
      <c r="O54" s="124">
        <f t="shared" si="29"/>
        <v>0</v>
      </c>
      <c r="P54" s="81"/>
    </row>
    <row r="55" spans="2:16" s="64" customFormat="1">
      <c r="B55" s="70" t="s">
        <v>49</v>
      </c>
      <c r="C55" s="8"/>
      <c r="D55" s="14">
        <f t="shared" si="26"/>
        <v>0</v>
      </c>
      <c r="E55" s="14">
        <f t="shared" si="26"/>
        <v>0</v>
      </c>
      <c r="F55" s="14">
        <f t="shared" si="26"/>
        <v>0</v>
      </c>
      <c r="G55" s="14">
        <f t="shared" si="26"/>
        <v>0</v>
      </c>
      <c r="H55" s="14">
        <f>-H29*H$10/1000</f>
        <v>0</v>
      </c>
      <c r="I55" s="14">
        <f t="shared" si="28"/>
        <v>0</v>
      </c>
      <c r="J55" s="14">
        <f t="shared" si="28"/>
        <v>0</v>
      </c>
      <c r="K55" s="14">
        <f t="shared" si="28"/>
        <v>0</v>
      </c>
      <c r="L55" s="14">
        <f t="shared" si="28"/>
        <v>0</v>
      </c>
      <c r="M55" s="14">
        <f t="shared" si="28"/>
        <v>0</v>
      </c>
      <c r="N55" s="14">
        <f t="shared" si="28"/>
        <v>0</v>
      </c>
      <c r="O55" s="124">
        <f t="shared" si="29"/>
        <v>0</v>
      </c>
      <c r="P55" s="81"/>
    </row>
    <row r="56" spans="2:16" s="64" customFormat="1" ht="14.45" customHeight="1">
      <c r="B56" s="70" t="s">
        <v>51</v>
      </c>
      <c r="C56" s="8"/>
      <c r="D56" s="14">
        <f t="shared" si="26"/>
        <v>0</v>
      </c>
      <c r="E56" s="14">
        <f t="shared" si="26"/>
        <v>0</v>
      </c>
      <c r="F56" s="14">
        <f t="shared" si="26"/>
        <v>0</v>
      </c>
      <c r="G56" s="14">
        <f t="shared" si="26"/>
        <v>0</v>
      </c>
      <c r="H56" s="14">
        <f t="shared" ref="H56" si="32">-H30*H$10/1000</f>
        <v>0</v>
      </c>
      <c r="I56" s="14">
        <f t="shared" si="28"/>
        <v>0</v>
      </c>
      <c r="J56" s="14">
        <f t="shared" si="28"/>
        <v>0</v>
      </c>
      <c r="K56" s="14">
        <f t="shared" si="28"/>
        <v>0</v>
      </c>
      <c r="L56" s="14">
        <f t="shared" si="28"/>
        <v>0</v>
      </c>
      <c r="M56" s="14">
        <f t="shared" si="28"/>
        <v>0</v>
      </c>
      <c r="N56" s="14">
        <f t="shared" si="28"/>
        <v>0</v>
      </c>
      <c r="O56" s="124">
        <f t="shared" si="29"/>
        <v>0</v>
      </c>
      <c r="P56" s="81"/>
    </row>
    <row r="57" spans="2:16" s="64" customFormat="1">
      <c r="B57" s="70" t="str">
        <f>B31</f>
        <v>Property management</v>
      </c>
      <c r="C57" s="8"/>
      <c r="D57" s="14">
        <f t="shared" si="26"/>
        <v>0</v>
      </c>
      <c r="E57" s="14">
        <f t="shared" si="26"/>
        <v>0</v>
      </c>
      <c r="F57" s="14">
        <f t="shared" si="26"/>
        <v>0</v>
      </c>
      <c r="G57" s="14">
        <f t="shared" si="26"/>
        <v>0</v>
      </c>
      <c r="H57" s="14">
        <f t="shared" ref="H57" si="33">-H31*H$10/1000</f>
        <v>0</v>
      </c>
      <c r="I57" s="14">
        <f t="shared" si="28"/>
        <v>0</v>
      </c>
      <c r="J57" s="14">
        <f t="shared" si="28"/>
        <v>0</v>
      </c>
      <c r="K57" s="14">
        <f t="shared" si="28"/>
        <v>0</v>
      </c>
      <c r="L57" s="14">
        <f t="shared" si="28"/>
        <v>0</v>
      </c>
      <c r="M57" s="14">
        <f t="shared" si="28"/>
        <v>0</v>
      </c>
      <c r="N57" s="14">
        <f t="shared" si="28"/>
        <v>0</v>
      </c>
      <c r="O57" s="124">
        <f t="shared" si="29"/>
        <v>0</v>
      </c>
      <c r="P57" s="81"/>
    </row>
    <row r="58" spans="2:16" s="64" customFormat="1">
      <c r="B58" s="73" t="s">
        <v>77</v>
      </c>
      <c r="C58" s="15"/>
      <c r="D58" s="16">
        <f>-D32*D11*D10/1000</f>
        <v>0</v>
      </c>
      <c r="E58" s="16">
        <f t="shared" ref="E58:G58" si="34">-E32*E11*E10/1000</f>
        <v>0</v>
      </c>
      <c r="F58" s="16">
        <f t="shared" si="34"/>
        <v>0</v>
      </c>
      <c r="G58" s="16">
        <f t="shared" si="34"/>
        <v>0</v>
      </c>
      <c r="H58" s="16">
        <f t="shared" ref="H58" si="35">-H32*H11*H10/1000</f>
        <v>0</v>
      </c>
      <c r="I58" s="16">
        <f t="shared" ref="I58:N58" si="36">-I32*H11*H10/1000</f>
        <v>0</v>
      </c>
      <c r="J58" s="16">
        <f t="shared" si="36"/>
        <v>0</v>
      </c>
      <c r="K58" s="16">
        <f t="shared" si="36"/>
        <v>0</v>
      </c>
      <c r="L58" s="16">
        <f t="shared" si="36"/>
        <v>0</v>
      </c>
      <c r="M58" s="16">
        <f t="shared" si="36"/>
        <v>0</v>
      </c>
      <c r="N58" s="16">
        <f t="shared" si="36"/>
        <v>0</v>
      </c>
      <c r="O58" s="127">
        <f t="shared" si="29"/>
        <v>0</v>
      </c>
      <c r="P58" s="81"/>
    </row>
    <row r="59" spans="2:16" s="64" customFormat="1">
      <c r="B59" s="67" t="s">
        <v>69</v>
      </c>
      <c r="C59" s="17"/>
      <c r="D59" s="18">
        <f>D43+D44+D51</f>
        <v>0</v>
      </c>
      <c r="E59" s="18">
        <f t="shared" ref="E59:N59" si="37">E43+E44+E51</f>
        <v>0</v>
      </c>
      <c r="F59" s="18">
        <f t="shared" si="37"/>
        <v>0</v>
      </c>
      <c r="G59" s="18">
        <f t="shared" si="37"/>
        <v>0</v>
      </c>
      <c r="H59" s="18">
        <f t="shared" si="37"/>
        <v>0</v>
      </c>
      <c r="I59" s="18">
        <f t="shared" si="37"/>
        <v>0</v>
      </c>
      <c r="J59" s="18">
        <f t="shared" si="37"/>
        <v>0</v>
      </c>
      <c r="K59" s="18">
        <f t="shared" si="37"/>
        <v>0</v>
      </c>
      <c r="L59" s="18">
        <f t="shared" si="37"/>
        <v>0</v>
      </c>
      <c r="M59" s="18">
        <f t="shared" si="37"/>
        <v>0</v>
      </c>
      <c r="N59" s="18">
        <f t="shared" si="37"/>
        <v>0</v>
      </c>
      <c r="O59" s="125">
        <f>O43+O44+O51</f>
        <v>0</v>
      </c>
      <c r="P59" s="81"/>
    </row>
    <row r="60" spans="2:16" s="55" customFormat="1" outlineLevel="1">
      <c r="B60" s="74" t="s">
        <v>67</v>
      </c>
      <c r="C60" s="20"/>
      <c r="D60" s="21">
        <f>IFERROR(+D59/D41,0)</f>
        <v>0</v>
      </c>
      <c r="E60" s="21">
        <f t="shared" ref="E60:O60" si="38">IFERROR(+E59/E41,0)</f>
        <v>0</v>
      </c>
      <c r="F60" s="21">
        <f t="shared" si="38"/>
        <v>0</v>
      </c>
      <c r="G60" s="21">
        <f t="shared" si="38"/>
        <v>0</v>
      </c>
      <c r="H60" s="21">
        <f t="shared" si="38"/>
        <v>0</v>
      </c>
      <c r="I60" s="21">
        <f t="shared" si="38"/>
        <v>0</v>
      </c>
      <c r="J60" s="21">
        <f t="shared" si="38"/>
        <v>0</v>
      </c>
      <c r="K60" s="21">
        <f t="shared" si="38"/>
        <v>0</v>
      </c>
      <c r="L60" s="21">
        <f t="shared" si="38"/>
        <v>0</v>
      </c>
      <c r="M60" s="21">
        <f t="shared" si="38"/>
        <v>0</v>
      </c>
      <c r="N60" s="21">
        <f t="shared" si="38"/>
        <v>0</v>
      </c>
      <c r="O60" s="128">
        <f t="shared" si="38"/>
        <v>0</v>
      </c>
      <c r="P60" s="81"/>
    </row>
    <row r="61" spans="2:16" s="64" customFormat="1">
      <c r="B61" s="73" t="s">
        <v>78</v>
      </c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27"/>
      <c r="P61" s="81"/>
    </row>
    <row r="62" spans="2:16" s="64" customFormat="1">
      <c r="B62" s="67" t="s">
        <v>79</v>
      </c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25">
        <f>O59+O61</f>
        <v>0</v>
      </c>
      <c r="P62" s="81"/>
    </row>
    <row r="63" spans="2:16" s="64" customFormat="1">
      <c r="B63" s="65" t="s">
        <v>66</v>
      </c>
      <c r="C63" s="12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24">
        <f t="shared" ref="O63" si="39">SUM(O64:O65)</f>
        <v>0</v>
      </c>
      <c r="P63" s="81"/>
    </row>
    <row r="64" spans="2:16" s="64" customFormat="1">
      <c r="B64" s="70" t="s">
        <v>54</v>
      </c>
      <c r="C64" s="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24"/>
      <c r="P64" s="81"/>
    </row>
    <row r="65" spans="2:16" s="64" customFormat="1">
      <c r="B65" s="73" t="s">
        <v>62</v>
      </c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27"/>
      <c r="P65" s="81"/>
    </row>
    <row r="66" spans="2:16" s="64" customFormat="1">
      <c r="B66" s="67" t="s">
        <v>68</v>
      </c>
      <c r="C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25">
        <f>O62+SUM(O64:O65)</f>
        <v>0</v>
      </c>
      <c r="P66" s="81"/>
    </row>
    <row r="67" spans="2:16" s="75" customFormat="1">
      <c r="B67" s="74" t="s">
        <v>67</v>
      </c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128" t="e">
        <f>O66/O41</f>
        <v>#DIV/0!</v>
      </c>
      <c r="P67" s="81"/>
    </row>
    <row r="68" spans="2:16" s="64" customFormat="1">
      <c r="B68" s="66" t="s">
        <v>70</v>
      </c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24"/>
      <c r="P68" s="81"/>
    </row>
    <row r="69" spans="2:16" s="64" customFormat="1">
      <c r="B69" s="66" t="s">
        <v>71</v>
      </c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24">
        <f>-(O66+O68)</f>
        <v>0</v>
      </c>
      <c r="P69" s="81"/>
    </row>
    <row r="70" spans="2:16" s="64" customFormat="1" ht="15.75" thickBot="1">
      <c r="B70" s="76" t="s">
        <v>72</v>
      </c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129">
        <f>O66+O68+O69</f>
        <v>0</v>
      </c>
      <c r="P70" s="81"/>
    </row>
    <row r="71" spans="2:16" s="55" customFormat="1"/>
  </sheetData>
  <protectedRanges>
    <protectedRange sqref="D34:N35" name="Intervallo9"/>
    <protectedRange sqref="D26:N32" name="Intervallo8"/>
    <protectedRange sqref="D19:N24" name="Intervallo7"/>
    <protectedRange sqref="D17:N17" name="Intervallo6"/>
    <protectedRange sqref="M16:N16" name="Intervallo5"/>
    <protectedRange sqref="G14:L14" name="Intervallo4"/>
    <protectedRange sqref="D14:F14" name="Intervallo2"/>
    <protectedRange sqref="D10:N12" name="Intervallo1"/>
  </protectedRanges>
  <mergeCells count="1">
    <mergeCell ref="M39:N39"/>
  </mergeCells>
  <phoneticPr fontId="6" type="noConversion"/>
  <pageMargins left="0.7" right="0.7" top="0.75" bottom="0.75" header="0.3" footer="0.3"/>
  <pageSetup paperSize="9" orientation="portrait" horizontalDpi="4294967293" verticalDpi="0" r:id="rId1"/>
  <ignoredErrors>
    <ignoredError sqref="G51 D51:F51 H51:O5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77902DC10BA14280C6A6FF193D349D" ma:contentTypeVersion="19" ma:contentTypeDescription="Creare un nuovo documento." ma:contentTypeScope="" ma:versionID="913d283a1b897ab8ef659866b8fcc09a">
  <xsd:schema xmlns:xsd="http://www.w3.org/2001/XMLSchema" xmlns:xs="http://www.w3.org/2001/XMLSchema" xmlns:p="http://schemas.microsoft.com/office/2006/metadata/properties" xmlns:ns2="f2c84f2c-535c-4e6a-8a9c-d39d1449eebd" xmlns:ns3="0c9bec6e-10cf-4cc0-9fd6-ea7df77f8a36" targetNamespace="http://schemas.microsoft.com/office/2006/metadata/properties" ma:root="true" ma:fieldsID="f17542967a05f9e2fd0129b141d61ab9" ns2:_="" ns3:_="">
    <xsd:import namespace="f2c84f2c-535c-4e6a-8a9c-d39d1449eebd"/>
    <xsd:import namespace="0c9bec6e-10cf-4cc0-9fd6-ea7df77f8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84f2c-535c-4e6a-8a9c-d39d1449e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18c19b80-94f3-4731-a7d8-50c4c2dacd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bec6e-10cf-4cc0-9fd6-ea7df77f8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fce334-1765-465f-bc3a-5ddbf324dc2a}" ma:internalName="TaxCatchAll" ma:showField="CatchAllData" ma:web="0c9bec6e-10cf-4cc0-9fd6-ea7df77f8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9bec6e-10cf-4cc0-9fd6-ea7df77f8a36" xsi:nil="true"/>
    <lcf76f155ced4ddcb4097134ff3c332f xmlns="f2c84f2c-535c-4e6a-8a9c-d39d1449ee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80AA9B-DFA2-4839-9D9C-1127125CF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84f2c-535c-4e6a-8a9c-d39d1449eebd"/>
    <ds:schemaRef ds:uri="0c9bec6e-10cf-4cc0-9fd6-ea7df77f8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4F8F95-C382-41B6-83AC-54B8BDD1F0BD}">
  <ds:schemaRefs>
    <ds:schemaRef ds:uri="f2c84f2c-535c-4e6a-8a9c-d39d1449eebd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c9bec6e-10cf-4cc0-9fd6-ea7df77f8a3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7FDC34-2AA5-4DD8-BA79-C04D32514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Pannello di controllo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Iannaccone</dc:creator>
  <cp:lastModifiedBy>Laura Alice Guerzoni</cp:lastModifiedBy>
  <dcterms:created xsi:type="dcterms:W3CDTF">2015-06-05T18:17:20Z</dcterms:created>
  <dcterms:modified xsi:type="dcterms:W3CDTF">2026-03-26T08:45:51Z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0x010100A877902DC10BA14280C6A6FF193D349D</vt:lpwstr>
  </property>
  <property fmtid="{D5CDD505-2E9C-101B-9397-08002B2CF9AE}" pid="3" name="MediaServiceImageTags">
    <vt:lpwstr/>
  </property>
</Properties>
</file>